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<sst xmlns="http://schemas.openxmlformats.org/spreadsheetml/2006/main" count="59" uniqueCount="59">
  <si>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Retirement Calculator — How Much, How Long, and How Long It Lasts</t>
  </si>
  <si>
    <t xml:space="preserve">All amounts in today's money. Enter NOMINAL returns plus inflation — real returns are derived below. The retirement return is lower on purpose: once you live off the portfolio, you hold a safer mix.</t>
  </si>
  <si>
    <t xml:space="preserve">INPUTS (blue cells)</t>
  </si>
  <si>
    <t xml:space="preserve">Monthly take-home income</t>
  </si>
  <si>
    <t xml:space="preserve">what lands in your account</t>
  </si>
  <si>
    <t xml:space="preserve">Already invested today</t>
  </si>
  <si>
    <t xml:space="preserve">brokerage + voluntary retirement (AFORE voluntaria, PPR)</t>
  </si>
  <si>
    <t xml:space="preserve">Savings rate (% of income)</t>
  </si>
  <si>
    <t xml:space="preserve">Fidelity guideline: 15% incl. employer contributions</t>
  </si>
  <si>
    <t xml:space="preserve">Inflation (annual)</t>
  </si>
  <si>
    <t xml:space="preserve">Banxico target 3% ±1pp; Mexico has averaged ~4%</t>
  </si>
  <si>
    <t xml:space="preserve">Nominal return while saving</t>
  </si>
  <si>
    <t xml:space="preserve">diversified equities; ≈5% real after 4% inflation (UBS Yearbook 2026)</t>
  </si>
  <si>
    <t xml:space="preserve">Nominal return in retirement</t>
  </si>
  <si>
    <t xml:space="preserve">safer mix (bonds / CETES-heavy) once you live off the portfolio</t>
  </si>
  <si>
    <t xml:space="preserve">Retirement spending (% of income)</t>
  </si>
  <si>
    <t xml:space="preserve">T. Rowe Price starting point: 75%; range 55–80%</t>
  </si>
  <si>
    <t xml:space="preserve">Safe withdrawal rate</t>
  </si>
  <si>
    <t xml:space="preserve">Bengen/Trinity 4%; Morningstar 2026: 3.9%; Bengen now ~4.7%</t>
  </si>
  <si>
    <t xml:space="preserve">DERIVED REAL RETURNS — real = (1 + nominal) / (1 + inflation) − 1</t>
  </si>
  <si>
    <t xml:space="preserve">Real return while saving</t>
  </si>
  <si>
    <t xml:space="preserve">growth in what your money can BUY</t>
  </si>
  <si>
    <t xml:space="preserve">Real return in retirement</t>
  </si>
  <si>
    <t xml:space="preserve">lower than while saving — the price of safety</t>
  </si>
  <si>
    <t xml:space="preserve">RESULTS — GETTING THERE</t>
  </si>
  <si>
    <t xml:space="preserve">Annual spending in retirement</t>
  </si>
  <si>
    <t xml:space="preserve">YOUR NUMBER — portfolio needed</t>
  </si>
  <si>
    <t xml:space="preserve">Monthly amount you save</t>
  </si>
  <si>
    <t xml:space="preserve">Annual contribution</t>
  </si>
  <si>
    <t xml:space="preserve">YEARS TO REACH YOUR NUMBER</t>
  </si>
  <si>
    <t xml:space="preserve">Formula: t = ln( (T + C/r) / (P + C/r) ) / ln(1+r) — T target, C annual contribution, P current portfolio, r REAL return while saving.</t>
  </si>
  <si>
    <t xml:space="preserve">RESULTS — LIVING FROM IT (the portfolio keeps earning in retirement)</t>
  </si>
  <si>
    <t xml:space="preserve">Interest alone pays you (monthly)</t>
  </si>
  <si>
    <t xml:space="preserve">live on this and the capital never shrinks — it lasts forever</t>
  </si>
  <si>
    <t xml:space="preserve">Your desired spending (monthly)</t>
  </si>
  <si>
    <t xml:space="preserve">Share of spending covered by interest</t>
  </si>
  <si>
    <t xml:space="preserve">interest covers 100% only if withdrawal rate ≤ real retirement return</t>
  </si>
  <si>
    <t xml:space="preserve">YEARS THE MONEY LASTS (eating capital)</t>
  </si>
  <si>
    <t xml:space="preserve">spend the desired amount; the rest keeps compounding at the real retirement return</t>
  </si>
  <si>
    <t xml:space="preserve">Capital left after 30 years retired</t>
  </si>
  <si>
    <t xml:space="preserve">in today's money — $0 means it ran out before year 30</t>
  </si>
  <si>
    <t xml:space="preserve">Run-out formula: t = ln( E / (E − r·T) ) / ln(1+r) when spending E exceeds interest r·T. A 4% withdrawal earning ~2.4% real lasts ≈ 39 years: the 4% rule is PLANNED capital consumption.</t>
  </si>
  <si>
    <t xml:space="preserve">THE SAVINGS-RATE TABLE (your real return &amp; withdrawal rate, starting from zero)</t>
  </si>
  <si>
    <t xml:space="preserve">Savings rate</t>
  </si>
  <si>
    <t xml:space="preserve">Years to financial independence</t>
  </si>
  <si>
    <t xml:space="preserve">The classic table (5% real, 4% SWR): 10% → 51y, 25% → 32y, 50% → 17y (mrmoneymustache.com, 'The Shockingly Simple Math').</t>
  </si>
  <si>
    <t xml:space="preserve">YEAR-BY-YEAR — SAVING PHASE</t>
  </si>
  <si>
    <t xml:space="preserve">Reached in year:</t>
  </si>
  <si>
    <t xml:space="preserve">Year</t>
  </si>
  <si>
    <t xml:space="preserve">Portfolio</t>
  </si>
  <si>
    <t xml:space="preserve">Target</t>
  </si>
  <si>
    <t xml:space="preserve">Reached?</t>
  </si>
  <si>
    <t xml:space="preserve">YEAR-BY-YEAR — RETIREMENT PHASE (starts the day you reach your number)</t>
  </si>
  <si>
    <t xml:space="preserve">Both paths earn the REAL retirement return; spending is the desired amount in today's money.</t>
  </si>
  <si>
    <t xml:space="preserve">Year of retirement</t>
  </si>
  <si>
    <t xml:space="preserve">Capital — eating capital</t>
  </si>
  <si>
    <t xml:space="preserve">Capital — interest only</t>
  </si>
  <si>
    <t xml:space="preserve">Interest earned (eating path)</t>
  </si>
  <si>
    <t xml:space="preserve">Educational material, not financial advice. Sequence-of-returns risk means a fixed withdrawal rule is a planning device, not a guarantee — see the article at rodoslay.com/personal-finance.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</si>
</sst>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;&quot;($&quot;#,##0\);\-"/>
    <numFmt numFmtId="166" formatCode="0.0%"/>
    <numFmt numFmtId="167" formatCode="0.0&quot; years&quot;"/>
    <numFmt numFmtId="168" formatCode="0%"/>
    <numFmt numFmtId="169" formatCode="0.0"/>
    <numFmt numFmtId="170" formatCode="General"/>
    <numFmt numFmtId="171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4" min="4" style="0" width="16"/>
    <col collapsed="false" customWidth="true" hidden="false" outlineLevel="0" max="5" min="5" style="0" width="30"/>
    <col collapsed="false" customWidth="true" hidden="false" outlineLevel="0" max="6" min="6" style="0" width="13"/>
  </cols>
  <sheetData>
    <row r="1" customFormat="false" ht="16.15" hidden="false" customHeight="false" outlineLevel="0" collapsed="false">
      <c r="A1" s="1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  <c r="B4" s="2"/>
      <c r="C4" s="2"/>
      <c r="D4" s="2"/>
      <c r="E4" s="2"/>
    </row>
    <row r="5" customFormat="false" ht="15" hidden="false" customHeight="false" outlineLevel="0" collapsed="false">
      <c r="A5" s="5" t="s">
        <v>3</v>
      </c>
      <c r="B5" s="6" t="n">
        <v>42000</v>
      </c>
      <c r="E5" s="7" t="s">
        <v>4</v>
      </c>
    </row>
    <row r="6" customFormat="false" ht="15" hidden="false" customHeight="false" outlineLevel="0" collapsed="false">
      <c r="A6" s="5" t="s">
        <v>5</v>
      </c>
      <c r="B6" s="6" t="n">
        <v>150000</v>
      </c>
      <c r="E6" s="7" t="s">
        <v>6</v>
      </c>
    </row>
    <row r="7" customFormat="false" ht="15" hidden="false" customHeight="false" outlineLevel="0" collapsed="false">
      <c r="A7" s="5" t="s">
        <v>7</v>
      </c>
      <c r="B7" s="8" t="n">
        <v>0.15</v>
      </c>
      <c r="E7" s="7" t="s">
        <v>8</v>
      </c>
    </row>
    <row r="8" customFormat="false" ht="15" hidden="false" customHeight="false" outlineLevel="0" collapsed="false">
      <c r="A8" s="5" t="s">
        <v>9</v>
      </c>
      <c r="B8" s="8" t="n">
        <v>0.04</v>
      </c>
      <c r="E8" s="7" t="s">
        <v>10</v>
      </c>
    </row>
    <row r="9" customFormat="false" ht="15" hidden="false" customHeight="false" outlineLevel="0" collapsed="false">
      <c r="A9" s="5" t="s">
        <v>11</v>
      </c>
      <c r="B9" s="8" t="n">
        <v>0.09</v>
      </c>
      <c r="E9" s="7" t="s">
        <v>12</v>
      </c>
    </row>
    <row r="10" customFormat="false" ht="15" hidden="false" customHeight="false" outlineLevel="0" collapsed="false">
      <c r="A10" s="5" t="s">
        <v>13</v>
      </c>
      <c r="B10" s="8" t="n">
        <v>0.065</v>
      </c>
      <c r="E10" s="7" t="s">
        <v>14</v>
      </c>
    </row>
    <row r="11" customFormat="false" ht="15" hidden="false" customHeight="false" outlineLevel="0" collapsed="false">
      <c r="A11" s="5" t="s">
        <v>15</v>
      </c>
      <c r="B11" s="8" t="n">
        <v>0.8</v>
      </c>
      <c r="E11" s="7" t="s">
        <v>16</v>
      </c>
    </row>
    <row r="12" customFormat="false" ht="15" hidden="false" customHeight="false" outlineLevel="0" collapsed="false">
      <c r="A12" s="5" t="s">
        <v>17</v>
      </c>
      <c r="B12" s="8" t="n">
        <v>0.04</v>
      </c>
      <c r="E12" s="7" t="s">
        <v>18</v>
      </c>
    </row>
    <row r="14" customFormat="false" ht="15" hidden="false" customHeight="false" outlineLevel="0" collapsed="false">
      <c r="A14" s="4" t="s">
        <v>19</v>
      </c>
      <c r="B14" s="2"/>
      <c r="C14" s="2"/>
      <c r="D14" s="2"/>
      <c r="E14" s="2"/>
    </row>
    <row r="15" customFormat="false" ht="15" hidden="false" customHeight="false" outlineLevel="0" collapsed="false">
      <c r="A15" s="5" t="s">
        <v>20</v>
      </c>
      <c r="B15" s="9" t="n">
        <f aca="false">(1+$B$9)/(1+$B$8)-1</f>
        <v>0.0480769230769231</v>
      </c>
      <c r="E15" s="7" t="s">
        <v>21</v>
      </c>
    </row>
    <row r="16" customFormat="false" ht="15" hidden="false" customHeight="false" outlineLevel="0" collapsed="false">
      <c r="A16" s="5" t="s">
        <v>22</v>
      </c>
      <c r="B16" s="9" t="n">
        <f aca="false">(1+$B$10)/(1+$B$8)-1</f>
        <v>0.0240384615384615</v>
      </c>
      <c r="E16" s="7" t="s">
        <v>23</v>
      </c>
    </row>
    <row r="18" customFormat="false" ht="15" hidden="false" customHeight="false" outlineLevel="0" collapsed="false">
      <c r="A18" s="4" t="s">
        <v>24</v>
      </c>
      <c r="B18" s="2"/>
      <c r="C18" s="2"/>
      <c r="D18" s="2"/>
      <c r="E18" s="2"/>
    </row>
    <row r="19" customFormat="false" ht="15" hidden="false" customHeight="false" outlineLevel="0" collapsed="false">
      <c r="A19" s="5" t="s">
        <v>25</v>
      </c>
      <c r="B19" s="10" t="n">
        <f aca="false">$B$5*12*$B$11</f>
        <v>403200</v>
      </c>
    </row>
    <row r="20" customFormat="false" ht="15" hidden="false" customHeight="false" outlineLevel="0" collapsed="false">
      <c r="A20" s="11" t="s">
        <v>26</v>
      </c>
      <c r="B20" s="12" t="n">
        <f aca="false">$B$19/$B$12</f>
        <v>10080000</v>
      </c>
      <c r="E20" s="7" t="str">
        <f aca="false">"= "&amp;TEXT(1/$B$12,"0.0")&amp;"× annual spending (the 25× rule at 4%)"</f>
        <v>= 25.0× annual spending (the 25× rule at 4%)</v>
      </c>
    </row>
    <row r="21" customFormat="false" ht="15" hidden="false" customHeight="false" outlineLevel="0" collapsed="false">
      <c r="A21" s="5" t="s">
        <v>27</v>
      </c>
      <c r="B21" s="10" t="n">
        <f aca="false">$B$5*$B$7</f>
        <v>6300</v>
      </c>
    </row>
    <row r="22" customFormat="false" ht="15" hidden="false" customHeight="false" outlineLevel="0" collapsed="false">
      <c r="A22" s="5" t="s">
        <v>28</v>
      </c>
      <c r="B22" s="10" t="n">
        <f aca="false">$B$5*12*$B$7</f>
        <v>75600</v>
      </c>
    </row>
    <row r="23" customFormat="false" ht="15" hidden="false" customHeight="false" outlineLevel="0" collapsed="false">
      <c r="A23" s="11" t="s">
        <v>29</v>
      </c>
      <c r="B23" s="13" t="n">
        <f aca="false">IF($B$20&lt;=$B$6,0,IF($B$15&lt;=0,($B$20-$B$6)/MAX($B$22,1),LN(($B$20+$B$22/$B$15)/($B$6+$B$22/$B$15))/LN(1+$B$15)))</f>
        <v>40.7128779230175</v>
      </c>
    </row>
    <row r="25" customFormat="false" ht="15" hidden="false" customHeight="false" outlineLevel="0" collapsed="false">
      <c r="A25" s="14" t="s">
        <v>30</v>
      </c>
    </row>
    <row r="27" customFormat="false" ht="15" hidden="false" customHeight="false" outlineLevel="0" collapsed="false">
      <c r="A27" s="4" t="s">
        <v>31</v>
      </c>
      <c r="B27" s="2"/>
      <c r="C27" s="2"/>
      <c r="D27" s="2"/>
      <c r="E27" s="2"/>
    </row>
    <row r="28" customFormat="false" ht="15" hidden="false" customHeight="false" outlineLevel="0" collapsed="false">
      <c r="A28" s="5" t="s">
        <v>32</v>
      </c>
      <c r="B28" s="10" t="n">
        <f aca="false">$B$20*MAX($B$16,0)/12</f>
        <v>20192.3076923076</v>
      </c>
      <c r="E28" s="7" t="s">
        <v>33</v>
      </c>
    </row>
    <row r="29" customFormat="false" ht="15" hidden="false" customHeight="false" outlineLevel="0" collapsed="false">
      <c r="A29" s="5" t="s">
        <v>34</v>
      </c>
      <c r="B29" s="10" t="n">
        <f aca="false">$B$19/12</f>
        <v>33600</v>
      </c>
    </row>
    <row r="30" customFormat="false" ht="15" hidden="false" customHeight="false" outlineLevel="0" collapsed="false">
      <c r="A30" s="5" t="s">
        <v>35</v>
      </c>
      <c r="B30" s="15" t="n">
        <f aca="false">IF($B$29&gt;0,$B$28/$B$29,0)</f>
        <v>0.600961538461536</v>
      </c>
      <c r="E30" s="7" t="s">
        <v>36</v>
      </c>
    </row>
    <row r="31" customFormat="false" ht="15" hidden="false" customHeight="false" outlineLevel="0" collapsed="false">
      <c r="A31" s="11" t="s">
        <v>37</v>
      </c>
      <c r="B31" s="13" t="n">
        <f aca="false">IF($B$16&lt;=0,IF($B$19&gt;0,$B$20/$B$19,0),IF($B$19&lt;=$B$20*$B$16,"forever",LN($B$19/($B$19-$B$16*$B$20))/LN(1+$B$16)))</f>
        <v>38.6753450160605</v>
      </c>
      <c r="E31" s="7" t="s">
        <v>38</v>
      </c>
    </row>
    <row r="32" customFormat="false" ht="15" hidden="false" customHeight="false" outlineLevel="0" collapsed="false">
      <c r="A32" s="11" t="s">
        <v>39</v>
      </c>
      <c r="B32" s="12" t="n">
        <f aca="false">IF($B$16=0,MAX($B$20-30*$B$19,0),MAX($B$20*(1+$B$16)^30-$B$19*(((1+$B$16)^30-1)/$B$16),0))</f>
        <v>3123622.42336896</v>
      </c>
      <c r="E32" s="7" t="s">
        <v>40</v>
      </c>
    </row>
    <row r="34" customFormat="false" ht="15" hidden="false" customHeight="false" outlineLevel="0" collapsed="false">
      <c r="A34" s="14" t="s">
        <v>41</v>
      </c>
    </row>
    <row r="36" customFormat="false" ht="15" hidden="false" customHeight="false" outlineLevel="0" collapsed="false">
      <c r="A36" s="4" t="s">
        <v>42</v>
      </c>
      <c r="B36" s="2"/>
      <c r="C36" s="2"/>
      <c r="D36" s="2"/>
      <c r="E36" s="2"/>
    </row>
    <row r="37" customFormat="false" ht="15" hidden="false" customHeight="false" outlineLevel="0" collapsed="false">
      <c r="A37" s="16" t="s">
        <v>43</v>
      </c>
      <c r="B37" s="16" t="s">
        <v>44</v>
      </c>
    </row>
    <row r="38" customFormat="false" ht="15" hidden="false" customHeight="false" outlineLevel="0" collapsed="false">
      <c r="A38" s="15" t="n">
        <v>0.05</v>
      </c>
      <c r="B38" s="17" t="n">
        <f aca="false">LN(1+ (1/$B$12)*$B$15*(1-A38)/A38 )/LN(1+$B$15)</f>
        <v>67.5345693944229</v>
      </c>
    </row>
    <row r="39" customFormat="false" ht="15" hidden="false" customHeight="false" outlineLevel="0" collapsed="false">
      <c r="A39" s="15" t="n">
        <v>0.1</v>
      </c>
      <c r="B39" s="17" t="n">
        <f aca="false">LN(1+ (1/$B$12)*$B$15*(1-A39)/A39 )/LN(1+$B$15)</f>
        <v>52.5920757261726</v>
      </c>
    </row>
    <row r="40" customFormat="false" ht="15" hidden="false" customHeight="false" outlineLevel="0" collapsed="false">
      <c r="A40" s="15" t="n">
        <v>0.15</v>
      </c>
      <c r="B40" s="17" t="n">
        <f aca="false">LN(1+ (1/$B$12)*$B$15*(1-A40)/A40 )/LN(1+$B$15)</f>
        <v>43.7745300198181</v>
      </c>
    </row>
    <row r="41" customFormat="false" ht="15" hidden="false" customHeight="false" outlineLevel="0" collapsed="false">
      <c r="A41" s="15" t="n">
        <v>0.2</v>
      </c>
      <c r="B41" s="17" t="n">
        <f aca="false">LN(1+ (1/$B$12)*$B$15*(1-A41)/A41 )/LN(1+$B$15)</f>
        <v>37.4637206888955</v>
      </c>
    </row>
    <row r="42" customFormat="false" ht="15" hidden="false" customHeight="false" outlineLevel="0" collapsed="false">
      <c r="A42" s="15" t="n">
        <v>0.25</v>
      </c>
      <c r="B42" s="17" t="n">
        <f aca="false">LN(1+ (1/$B$12)*$B$15*(1-A42)/A42 )/LN(1+$B$15)</f>
        <v>32.5257203047889</v>
      </c>
    </row>
    <row r="43" customFormat="false" ht="15" hidden="false" customHeight="false" outlineLevel="0" collapsed="false">
      <c r="A43" s="15" t="n">
        <v>0.3</v>
      </c>
      <c r="B43" s="17" t="n">
        <f aca="false">LN(1+ (1/$B$12)*$B$15*(1-A43)/A43 )/LN(1+$B$15)</f>
        <v>28.4554313104533</v>
      </c>
    </row>
    <row r="44" customFormat="false" ht="15" hidden="false" customHeight="false" outlineLevel="0" collapsed="false">
      <c r="A44" s="15" t="n">
        <v>0.4</v>
      </c>
      <c r="B44" s="17" t="n">
        <f aca="false">LN(1+ (1/$B$12)*$B$15*(1-A44)/A44 )/LN(1+$B$15)</f>
        <v>21.9487931054409</v>
      </c>
    </row>
    <row r="45" customFormat="false" ht="15" hidden="false" customHeight="false" outlineLevel="0" collapsed="false">
      <c r="A45" s="15" t="n">
        <v>0.5</v>
      </c>
      <c r="B45" s="17" t="n">
        <f aca="false">LN(1+ (1/$B$12)*$B$15*(1-A45)/A45 )/LN(1+$B$15)</f>
        <v>16.8096639202196</v>
      </c>
    </row>
    <row r="46" customFormat="false" ht="15" hidden="false" customHeight="false" outlineLevel="0" collapsed="false">
      <c r="A46" s="15" t="n">
        <v>0.65</v>
      </c>
      <c r="B46" s="17" t="n">
        <f aca="false">LN(1+ (1/$B$12)*$B$15*(1-A46)/A46 )/LN(1+$B$15)</f>
        <v>10.6282469153013</v>
      </c>
    </row>
    <row r="47" customFormat="false" ht="15" hidden="false" customHeight="false" outlineLevel="0" collapsed="false">
      <c r="A47" s="15" t="n">
        <v>0.75</v>
      </c>
      <c r="B47" s="17" t="n">
        <f aca="false">LN(1+ (1/$B$12)*$B$15*(1-A47)/A47 )/LN(1+$B$15)</f>
        <v>7.17529076892195</v>
      </c>
    </row>
    <row r="48" customFormat="false" ht="15" hidden="false" customHeight="false" outlineLevel="0" collapsed="false">
      <c r="A48" s="14" t="s">
        <v>45</v>
      </c>
    </row>
    <row r="50" customFormat="false" ht="15" hidden="false" customHeight="false" outlineLevel="0" collapsed="false">
      <c r="A50" s="4" t="s">
        <v>46</v>
      </c>
      <c r="B50" s="2"/>
      <c r="C50" s="2"/>
      <c r="D50" s="2"/>
      <c r="E50" s="4" t="s">
        <v>47</v>
      </c>
      <c r="F50" s="18" t="n">
        <f aca="false">IFERROR(MATCH(1,E52:E102,0)-1,"not in 50y")</f>
        <v>41</v>
      </c>
    </row>
    <row r="51" customFormat="false" ht="15" hidden="false" customHeight="false" outlineLevel="0" collapsed="false">
      <c r="A51" s="16" t="s">
        <v>48</v>
      </c>
      <c r="B51" s="16" t="s">
        <v>49</v>
      </c>
      <c r="D51" s="16" t="s">
        <v>50</v>
      </c>
      <c r="E51" s="16" t="s">
        <v>51</v>
      </c>
    </row>
    <row r="52" customFormat="false" ht="15" hidden="false" customHeight="false" outlineLevel="0" collapsed="false">
      <c r="A52" s="19" t="n">
        <v>0</v>
      </c>
      <c r="B52" s="10" t="n">
        <f aca="false">$B$6</f>
        <v>150000</v>
      </c>
      <c r="D52" s="10" t="n">
        <f aca="false">$B$20</f>
        <v>10080000</v>
      </c>
      <c r="E52" s="19" t="n">
        <f aca="false">IF(B52&gt;=$B$20,1,0)</f>
        <v>0</v>
      </c>
    </row>
    <row r="53" customFormat="false" ht="15" hidden="false" customHeight="false" outlineLevel="0" collapsed="false">
      <c r="A53" s="19" t="n">
        <v>1</v>
      </c>
      <c r="B53" s="10" t="n">
        <f aca="false">B52*(1+$B$15)+$B$22</f>
        <v>232811.538461538</v>
      </c>
      <c r="D53" s="10" t="n">
        <f aca="false">$B$20</f>
        <v>10080000</v>
      </c>
      <c r="E53" s="19" t="n">
        <f aca="false">IF(B53&gt;=$B$20,1,0)</f>
        <v>0</v>
      </c>
    </row>
    <row r="54" customFormat="false" ht="15" hidden="false" customHeight="false" outlineLevel="0" collapsed="false">
      <c r="A54" s="19" t="n">
        <v>2</v>
      </c>
      <c r="B54" s="10" t="n">
        <f aca="false">B53*(1+$B$15)+$B$22</f>
        <v>319604.400887574</v>
      </c>
      <c r="D54" s="10" t="n">
        <f aca="false">$B$20</f>
        <v>10080000</v>
      </c>
      <c r="E54" s="19" t="n">
        <f aca="false">IF(B54&gt;=$B$20,1,0)</f>
        <v>0</v>
      </c>
    </row>
    <row r="55" customFormat="false" ht="15" hidden="false" customHeight="false" outlineLevel="0" collapsed="false">
      <c r="A55" s="19" t="n">
        <v>3</v>
      </c>
      <c r="B55" s="10" t="n">
        <f aca="false">B54*(1+$B$15)+$B$22</f>
        <v>410569.997084092</v>
      </c>
      <c r="D55" s="10" t="n">
        <f aca="false">$B$20</f>
        <v>10080000</v>
      </c>
      <c r="E55" s="19" t="n">
        <f aca="false">IF(B55&gt;=$B$20,1,0)</f>
        <v>0</v>
      </c>
    </row>
    <row r="56" customFormat="false" ht="15" hidden="false" customHeight="false" outlineLevel="0" collapsed="false">
      <c r="A56" s="19" t="n">
        <v>4</v>
      </c>
      <c r="B56" s="10" t="n">
        <f aca="false">B55*(1+$B$15)+$B$22</f>
        <v>505908.939251596</v>
      </c>
      <c r="D56" s="10" t="n">
        <f aca="false">$B$20</f>
        <v>10080000</v>
      </c>
      <c r="E56" s="19" t="n">
        <f aca="false">IF(B56&gt;=$B$20,1,0)</f>
        <v>0</v>
      </c>
    </row>
    <row r="57" customFormat="false" ht="15" hidden="false" customHeight="false" outlineLevel="0" collapsed="false">
      <c r="A57" s="19" t="n">
        <v>5</v>
      </c>
      <c r="B57" s="10" t="n">
        <f aca="false">B56*(1+$B$15)+$B$22</f>
        <v>605831.484407923</v>
      </c>
      <c r="D57" s="10" t="n">
        <f aca="false">$B$20</f>
        <v>10080000</v>
      </c>
      <c r="E57" s="19" t="n">
        <f aca="false">IF(B57&gt;=$B$20,1,0)</f>
        <v>0</v>
      </c>
    </row>
    <row r="58" customFormat="false" ht="15" hidden="false" customHeight="false" outlineLevel="0" collapsed="false">
      <c r="A58" s="19" t="n">
        <v>6</v>
      </c>
      <c r="B58" s="10" t="n">
        <f aca="false">B57*(1+$B$15)+$B$22</f>
        <v>710557.998081381</v>
      </c>
      <c r="D58" s="10" t="n">
        <f aca="false">$B$20</f>
        <v>10080000</v>
      </c>
      <c r="E58" s="19" t="n">
        <f aca="false">IF(B58&gt;=$B$20,1,0)</f>
        <v>0</v>
      </c>
    </row>
    <row r="59" customFormat="false" ht="15" hidden="false" customHeight="false" outlineLevel="0" collapsed="false">
      <c r="A59" s="19" t="n">
        <v>7</v>
      </c>
      <c r="B59" s="10" t="n">
        <f aca="false">B58*(1+$B$15)+$B$22</f>
        <v>820319.440296832</v>
      </c>
      <c r="D59" s="10" t="n">
        <f aca="false">$B$20</f>
        <v>10080000</v>
      </c>
      <c r="E59" s="19" t="n">
        <f aca="false">IF(B59&gt;=$B$20,1,0)</f>
        <v>0</v>
      </c>
    </row>
    <row r="60" customFormat="false" ht="15" hidden="false" customHeight="false" outlineLevel="0" collapsed="false">
      <c r="A60" s="19" t="n">
        <v>8</v>
      </c>
      <c r="B60" s="10" t="n">
        <f aca="false">B59*(1+$B$15)+$B$22</f>
        <v>935357.874926488</v>
      </c>
      <c r="D60" s="10" t="n">
        <f aca="false">$B$20</f>
        <v>10080000</v>
      </c>
      <c r="E60" s="19" t="n">
        <f aca="false">IF(B60&gt;=$B$20,1,0)</f>
        <v>0</v>
      </c>
    </row>
    <row r="61" customFormat="false" ht="15" hidden="false" customHeight="false" outlineLevel="0" collapsed="false">
      <c r="A61" s="19" t="n">
        <v>9</v>
      </c>
      <c r="B61" s="10" t="n">
        <f aca="false">B60*(1+$B$15)+$B$22</f>
        <v>1055927.00352872</v>
      </c>
      <c r="D61" s="10" t="n">
        <f aca="false">$B$20</f>
        <v>10080000</v>
      </c>
      <c r="E61" s="19" t="n">
        <f aca="false">IF(B61&gt;=$B$20,1,0)</f>
        <v>0</v>
      </c>
    </row>
    <row r="62" customFormat="false" ht="15" hidden="false" customHeight="false" outlineLevel="0" collapsed="false">
      <c r="A62" s="19" t="n">
        <v>10</v>
      </c>
      <c r="B62" s="10" t="n">
        <f aca="false">B61*(1+$B$15)+$B$22</f>
        <v>1182292.72485222</v>
      </c>
      <c r="D62" s="10" t="n">
        <f aca="false">$B$20</f>
        <v>10080000</v>
      </c>
      <c r="E62" s="19" t="n">
        <f aca="false">IF(B62&gt;=$B$20,1,0)</f>
        <v>0</v>
      </c>
    </row>
    <row r="63" customFormat="false" ht="15" hidden="false" customHeight="false" outlineLevel="0" collapsed="false">
      <c r="A63" s="19" t="n">
        <v>11</v>
      </c>
      <c r="B63" s="10" t="n">
        <f aca="false">B62*(1+$B$15)+$B$22</f>
        <v>1314733.72123935</v>
      </c>
      <c r="D63" s="10" t="n">
        <f aca="false">$B$20</f>
        <v>10080000</v>
      </c>
      <c r="E63" s="19" t="n">
        <f aca="false">IF(B63&gt;=$B$20,1,0)</f>
        <v>0</v>
      </c>
    </row>
    <row r="64" customFormat="false" ht="15" hidden="false" customHeight="false" outlineLevel="0" collapsed="false">
      <c r="A64" s="19" t="n">
        <v>12</v>
      </c>
      <c r="B64" s="10" t="n">
        <f aca="false">B63*(1+$B$15)+$B$22</f>
        <v>1453542.07322201</v>
      </c>
      <c r="D64" s="10" t="n">
        <f aca="false">$B$20</f>
        <v>10080000</v>
      </c>
      <c r="E64" s="19" t="n">
        <f aca="false">IF(B64&gt;=$B$20,1,0)</f>
        <v>0</v>
      </c>
    </row>
    <row r="65" customFormat="false" ht="15" hidden="false" customHeight="false" outlineLevel="0" collapsed="false">
      <c r="A65" s="19" t="n">
        <v>13</v>
      </c>
      <c r="B65" s="10" t="n">
        <f aca="false">B64*(1+$B$15)+$B$22</f>
        <v>1599023.90366537</v>
      </c>
      <c r="D65" s="10" t="n">
        <f aca="false">$B$20</f>
        <v>10080000</v>
      </c>
      <c r="E65" s="19" t="n">
        <f aca="false">IF(B65&gt;=$B$20,1,0)</f>
        <v>0</v>
      </c>
    </row>
    <row r="66" customFormat="false" ht="15" hidden="false" customHeight="false" outlineLevel="0" collapsed="false">
      <c r="A66" s="19" t="n">
        <v>14</v>
      </c>
      <c r="B66" s="10" t="n">
        <f aca="false">B65*(1+$B$15)+$B$22</f>
        <v>1751500.05288005</v>
      </c>
      <c r="D66" s="10" t="n">
        <f aca="false">$B$20</f>
        <v>10080000</v>
      </c>
      <c r="E66" s="19" t="n">
        <f aca="false">IF(B66&gt;=$B$20,1,0)</f>
        <v>0</v>
      </c>
    </row>
    <row r="67" customFormat="false" ht="15" hidden="false" customHeight="false" outlineLevel="0" collapsed="false">
      <c r="A67" s="19" t="n">
        <v>15</v>
      </c>
      <c r="B67" s="10" t="n">
        <f aca="false">B66*(1+$B$15)+$B$22</f>
        <v>1911306.78619159</v>
      </c>
      <c r="D67" s="10" t="n">
        <f aca="false">$B$20</f>
        <v>10080000</v>
      </c>
      <c r="E67" s="19" t="n">
        <f aca="false">IF(B67&gt;=$B$20,1,0)</f>
        <v>0</v>
      </c>
    </row>
    <row r="68" customFormat="false" ht="15" hidden="false" customHeight="false" outlineLevel="0" collapsed="false">
      <c r="A68" s="19" t="n">
        <v>16</v>
      </c>
      <c r="B68" s="10" t="n">
        <f aca="false">B67*(1+$B$15)+$B$22</f>
        <v>2078796.53552773</v>
      </c>
      <c r="D68" s="10" t="n">
        <f aca="false">$B$20</f>
        <v>10080000</v>
      </c>
      <c r="E68" s="19" t="n">
        <f aca="false">IF(B68&gt;=$B$20,1,0)</f>
        <v>0</v>
      </c>
    </row>
    <row r="69" customFormat="false" ht="15" hidden="false" customHeight="false" outlineLevel="0" collapsed="false">
      <c r="A69" s="19" t="n">
        <v>17</v>
      </c>
      <c r="B69" s="10" t="n">
        <f aca="false">B68*(1+$B$15)+$B$22</f>
        <v>2254338.67665887</v>
      </c>
      <c r="D69" s="10" t="n">
        <f aca="false">$B$20</f>
        <v>10080000</v>
      </c>
      <c r="E69" s="19" t="n">
        <f aca="false">IF(B69&gt;=$B$20,1,0)</f>
        <v>0</v>
      </c>
    </row>
    <row r="70" customFormat="false" ht="15" hidden="false" customHeight="false" outlineLevel="0" collapsed="false">
      <c r="A70" s="19" t="n">
        <v>18</v>
      </c>
      <c r="B70" s="10" t="n">
        <f aca="false">B69*(1+$B$15)+$B$22</f>
        <v>2438320.34380593</v>
      </c>
      <c r="D70" s="10" t="n">
        <f aca="false">$B$20</f>
        <v>10080000</v>
      </c>
      <c r="E70" s="19" t="n">
        <f aca="false">IF(B70&gt;=$B$20,1,0)</f>
        <v>0</v>
      </c>
    </row>
    <row r="71" customFormat="false" ht="15" hidden="false" customHeight="false" outlineLevel="0" collapsed="false">
      <c r="A71" s="19" t="n">
        <v>19</v>
      </c>
      <c r="B71" s="10" t="n">
        <f aca="false">B70*(1+$B$15)+$B$22</f>
        <v>2631147.28341199</v>
      </c>
      <c r="D71" s="10" t="n">
        <f aca="false">$B$20</f>
        <v>10080000</v>
      </c>
      <c r="E71" s="19" t="n">
        <f aca="false">IF(B71&gt;=$B$20,1,0)</f>
        <v>0</v>
      </c>
    </row>
    <row r="72" customFormat="false" ht="15" hidden="false" customHeight="false" outlineLevel="0" collapsed="false">
      <c r="A72" s="19" t="n">
        <v>20</v>
      </c>
      <c r="B72" s="10" t="n">
        <f aca="false">B71*(1+$B$15)+$B$22</f>
        <v>2833244.74896064</v>
      </c>
      <c r="D72" s="10" t="n">
        <f aca="false">$B$20</f>
        <v>10080000</v>
      </c>
      <c r="E72" s="19" t="n">
        <f aca="false">IF(B72&gt;=$B$20,1,0)</f>
        <v>0</v>
      </c>
    </row>
    <row r="73" customFormat="false" ht="15" hidden="false" customHeight="false" outlineLevel="0" collapsed="false">
      <c r="A73" s="19" t="n">
        <v>21</v>
      </c>
      <c r="B73" s="10" t="n">
        <f aca="false">B72*(1+$B$15)+$B$22</f>
        <v>3045058.43881452</v>
      </c>
      <c r="D73" s="10" t="n">
        <f aca="false">$B$20</f>
        <v>10080000</v>
      </c>
      <c r="E73" s="19" t="n">
        <f aca="false">IF(B73&gt;=$B$20,1,0)</f>
        <v>0</v>
      </c>
    </row>
    <row r="74" customFormat="false" ht="15" hidden="false" customHeight="false" outlineLevel="0" collapsed="false">
      <c r="A74" s="19" t="n">
        <v>22</v>
      </c>
      <c r="B74" s="10" t="n">
        <f aca="false">B73*(1+$B$15)+$B$22</f>
        <v>3267055.47914214</v>
      </c>
      <c r="D74" s="10" t="n">
        <f aca="false">$B$20</f>
        <v>10080000</v>
      </c>
      <c r="E74" s="19" t="n">
        <f aca="false">IF(B74&gt;=$B$20,1,0)</f>
        <v>0</v>
      </c>
    </row>
    <row r="75" customFormat="false" ht="15" hidden="false" customHeight="false" outlineLevel="0" collapsed="false">
      <c r="A75" s="19" t="n">
        <v>23</v>
      </c>
      <c r="B75" s="10" t="n">
        <f aca="false">B74*(1+$B$15)+$B$22</f>
        <v>3499725.45410089</v>
      </c>
      <c r="D75" s="10" t="n">
        <f aca="false">$B$20</f>
        <v>10080000</v>
      </c>
      <c r="E75" s="19" t="n">
        <f aca="false">IF(B75&gt;=$B$20,1,0)</f>
        <v>0</v>
      </c>
    </row>
    <row r="76" customFormat="false" ht="15" hidden="false" customHeight="false" outlineLevel="0" collapsed="false">
      <c r="A76" s="19" t="n">
        <v>24</v>
      </c>
      <c r="B76" s="10" t="n">
        <f aca="false">B75*(1+$B$15)+$B$22</f>
        <v>3743581.48554805</v>
      </c>
      <c r="D76" s="10" t="n">
        <f aca="false">$B$20</f>
        <v>10080000</v>
      </c>
      <c r="E76" s="19" t="n">
        <f aca="false">IF(B76&gt;=$B$20,1,0)</f>
        <v>0</v>
      </c>
    </row>
    <row r="77" customFormat="false" ht="15" hidden="false" customHeight="false" outlineLevel="0" collapsed="false">
      <c r="A77" s="19" t="n">
        <v>25</v>
      </c>
      <c r="B77" s="10" t="n">
        <f aca="false">B76*(1+$B$15)+$B$22</f>
        <v>3999161.36466094</v>
      </c>
      <c r="D77" s="10" t="n">
        <f aca="false">$B$20</f>
        <v>10080000</v>
      </c>
      <c r="E77" s="19" t="n">
        <f aca="false">IF(B77&gt;=$B$20,1,0)</f>
        <v>0</v>
      </c>
    </row>
    <row r="78" customFormat="false" ht="15" hidden="false" customHeight="false" outlineLevel="0" collapsed="false">
      <c r="A78" s="19" t="n">
        <v>26</v>
      </c>
      <c r="B78" s="10" t="n">
        <f aca="false">B77*(1+$B$15)+$B$22</f>
        <v>4267028.73796195</v>
      </c>
      <c r="D78" s="10" t="n">
        <f aca="false">$B$20</f>
        <v>10080000</v>
      </c>
      <c r="E78" s="19" t="n">
        <f aca="false">IF(B78&gt;=$B$20,1,0)</f>
        <v>0</v>
      </c>
    </row>
    <row r="79" customFormat="false" ht="15" hidden="false" customHeight="false" outlineLevel="0" collapsed="false">
      <c r="A79" s="19" t="n">
        <v>27</v>
      </c>
      <c r="B79" s="10" t="n">
        <f aca="false">B78*(1+$B$15)+$B$22</f>
        <v>4547774.35036396</v>
      </c>
      <c r="D79" s="10" t="n">
        <f aca="false">$B$20</f>
        <v>10080000</v>
      </c>
      <c r="E79" s="19" t="n">
        <f aca="false">IF(B79&gt;=$B$20,1,0)</f>
        <v>0</v>
      </c>
    </row>
    <row r="80" customFormat="false" ht="15" hidden="false" customHeight="false" outlineLevel="0" collapsed="false">
      <c r="A80" s="19" t="n">
        <v>28</v>
      </c>
      <c r="B80" s="10" t="n">
        <f aca="false">B79*(1+$B$15)+$B$22</f>
        <v>4842017.34797762</v>
      </c>
      <c r="D80" s="10" t="n">
        <f aca="false">$B$20</f>
        <v>10080000</v>
      </c>
      <c r="E80" s="19" t="n">
        <f aca="false">IF(B80&gt;=$B$20,1,0)</f>
        <v>0</v>
      </c>
    </row>
    <row r="81" customFormat="false" ht="15" hidden="false" customHeight="false" outlineLevel="0" collapsed="false">
      <c r="A81" s="19" t="n">
        <v>29</v>
      </c>
      <c r="B81" s="10" t="n">
        <f aca="false">B80*(1+$B$15)+$B$22</f>
        <v>5150406.64355346</v>
      </c>
      <c r="D81" s="10" t="n">
        <f aca="false">$B$20</f>
        <v>10080000</v>
      </c>
      <c r="E81" s="19" t="n">
        <f aca="false">IF(B81&gt;=$B$20,1,0)</f>
        <v>0</v>
      </c>
    </row>
    <row r="82" customFormat="false" ht="15" hidden="false" customHeight="false" outlineLevel="0" collapsed="false">
      <c r="A82" s="19" t="n">
        <v>30</v>
      </c>
      <c r="B82" s="10" t="n">
        <f aca="false">B81*(1+$B$15)+$B$22</f>
        <v>5473622.34757046</v>
      </c>
      <c r="D82" s="10" t="n">
        <f aca="false">$B$20</f>
        <v>10080000</v>
      </c>
      <c r="E82" s="19" t="n">
        <f aca="false">IF(B82&gt;=$B$20,1,0)</f>
        <v>0</v>
      </c>
    </row>
    <row r="83" customFormat="false" ht="15" hidden="false" customHeight="false" outlineLevel="0" collapsed="false">
      <c r="A83" s="19" t="n">
        <v>31</v>
      </c>
      <c r="B83" s="10" t="n">
        <f aca="false">B82*(1+$B$15)+$B$22</f>
        <v>5812377.26812673</v>
      </c>
      <c r="D83" s="10" t="n">
        <f aca="false">$B$20</f>
        <v>10080000</v>
      </c>
      <c r="E83" s="19" t="n">
        <f aca="false">IF(B83&gt;=$B$20,1,0)</f>
        <v>0</v>
      </c>
    </row>
    <row r="84" customFormat="false" ht="15" hidden="false" customHeight="false" outlineLevel="0" collapsed="false">
      <c r="A84" s="19" t="n">
        <v>32</v>
      </c>
      <c r="B84" s="10" t="n">
        <f aca="false">B83*(1+$B$15)+$B$22</f>
        <v>6167418.48294052</v>
      </c>
      <c r="D84" s="10" t="n">
        <f aca="false">$B$20</f>
        <v>10080000</v>
      </c>
      <c r="E84" s="19" t="n">
        <f aca="false">IF(B84&gt;=$B$20,1,0)</f>
        <v>0</v>
      </c>
    </row>
    <row r="85" customFormat="false" ht="15" hidden="false" customHeight="false" outlineLevel="0" collapsed="false">
      <c r="A85" s="19" t="n">
        <v>33</v>
      </c>
      <c r="B85" s="10" t="n">
        <f aca="false">B84*(1+$B$15)+$B$22</f>
        <v>6539528.98692804</v>
      </c>
      <c r="D85" s="10" t="n">
        <f aca="false">$B$20</f>
        <v>10080000</v>
      </c>
      <c r="E85" s="19" t="n">
        <f aca="false">IF(B85&gt;=$B$20,1,0)</f>
        <v>0</v>
      </c>
    </row>
    <row r="86" customFormat="false" ht="15" hidden="false" customHeight="false" outlineLevel="0" collapsed="false">
      <c r="A86" s="19" t="n">
        <v>34</v>
      </c>
      <c r="B86" s="10" t="n">
        <f aca="false">B85*(1+$B$15)+$B$22</f>
        <v>6929529.41899189</v>
      </c>
      <c r="D86" s="10" t="n">
        <f aca="false">$B$20</f>
        <v>10080000</v>
      </c>
      <c r="E86" s="19" t="n">
        <f aca="false">IF(B86&gt;=$B$20,1,0)</f>
        <v>0</v>
      </c>
    </row>
    <row r="87" customFormat="false" ht="15" hidden="false" customHeight="false" outlineLevel="0" collapsed="false">
      <c r="A87" s="19" t="n">
        <v>35</v>
      </c>
      <c r="B87" s="10" t="n">
        <f aca="false">B86*(1+$B$15)+$B$22</f>
        <v>7338279.87182804</v>
      </c>
      <c r="D87" s="10" t="n">
        <f aca="false">$B$20</f>
        <v>10080000</v>
      </c>
      <c r="E87" s="19" t="n">
        <f aca="false">IF(B87&gt;=$B$20,1,0)</f>
        <v>0</v>
      </c>
    </row>
    <row r="88" customFormat="false" ht="15" hidden="false" customHeight="false" outlineLevel="0" collapsed="false">
      <c r="A88" s="19" t="n">
        <v>36</v>
      </c>
      <c r="B88" s="10" t="n">
        <f aca="false">B87*(1+$B$15)+$B$22</f>
        <v>7766681.78874285</v>
      </c>
      <c r="D88" s="10" t="n">
        <f aca="false">$B$20</f>
        <v>10080000</v>
      </c>
      <c r="E88" s="19" t="n">
        <f aca="false">IF(B88&gt;=$B$20,1,0)</f>
        <v>0</v>
      </c>
    </row>
    <row r="89" customFormat="false" ht="15" hidden="false" customHeight="false" outlineLevel="0" collapsed="false">
      <c r="A89" s="19" t="n">
        <v>37</v>
      </c>
      <c r="B89" s="10" t="n">
        <f aca="false">B88*(1+$B$15)+$B$22</f>
        <v>8215679.95166318</v>
      </c>
      <c r="D89" s="10" t="n">
        <f aca="false">$B$20</f>
        <v>10080000</v>
      </c>
      <c r="E89" s="19" t="n">
        <f aca="false">IF(B89&gt;=$B$20,1,0)</f>
        <v>0</v>
      </c>
    </row>
    <row r="90" customFormat="false" ht="15" hidden="false" customHeight="false" outlineLevel="0" collapsed="false">
      <c r="A90" s="19" t="n">
        <v>38</v>
      </c>
      <c r="B90" s="10" t="n">
        <f aca="false">B89*(1+$B$15)+$B$22</f>
        <v>8686264.56472391</v>
      </c>
      <c r="D90" s="10" t="n">
        <f aca="false">$B$20</f>
        <v>10080000</v>
      </c>
      <c r="E90" s="19" t="n">
        <f aca="false">IF(B90&gt;=$B$20,1,0)</f>
        <v>0</v>
      </c>
    </row>
    <row r="91" customFormat="false" ht="15" hidden="false" customHeight="false" outlineLevel="0" collapsed="false">
      <c r="A91" s="19" t="n">
        <v>39</v>
      </c>
      <c r="B91" s="10" t="n">
        <f aca="false">B90*(1+$B$15)+$B$22</f>
        <v>9179473.43802794</v>
      </c>
      <c r="D91" s="10" t="n">
        <f aca="false">$B$20</f>
        <v>10080000</v>
      </c>
      <c r="E91" s="19" t="n">
        <f aca="false">IF(B91&gt;=$B$20,1,0)</f>
        <v>0</v>
      </c>
    </row>
    <row r="92" customFormat="false" ht="15" hidden="false" customHeight="false" outlineLevel="0" collapsed="false">
      <c r="A92" s="19" t="n">
        <v>40</v>
      </c>
      <c r="B92" s="10" t="n">
        <f aca="false">B91*(1+$B$15)+$B$22</f>
        <v>9696394.27639467</v>
      </c>
      <c r="D92" s="10" t="n">
        <f aca="false">$B$20</f>
        <v>10080000</v>
      </c>
      <c r="E92" s="19" t="n">
        <f aca="false">IF(B92&gt;=$B$20,1,0)</f>
        <v>0</v>
      </c>
    </row>
    <row r="93" customFormat="false" ht="15" hidden="false" customHeight="false" outlineLevel="0" collapsed="false">
      <c r="A93" s="19" t="n">
        <v>41</v>
      </c>
      <c r="B93" s="10" t="n">
        <f aca="false">B92*(1+$B$15)+$B$22</f>
        <v>10238167.0781444</v>
      </c>
      <c r="D93" s="10" t="n">
        <f aca="false">$B$20</f>
        <v>10080000</v>
      </c>
      <c r="E93" s="19" t="n">
        <f aca="false">IF(B93&gt;=$B$20,1,0)</f>
        <v>1</v>
      </c>
    </row>
    <row r="94" customFormat="false" ht="15" hidden="false" customHeight="false" outlineLevel="0" collapsed="false">
      <c r="A94" s="19" t="n">
        <v>42</v>
      </c>
      <c r="B94" s="10" t="n">
        <f aca="false">B93*(1+$B$15)+$B$22</f>
        <v>10805986.649209</v>
      </c>
      <c r="D94" s="10" t="n">
        <f aca="false">$B$20</f>
        <v>10080000</v>
      </c>
      <c r="E94" s="19" t="n">
        <f aca="false">IF(B94&gt;=$B$20,1,0)</f>
        <v>1</v>
      </c>
    </row>
    <row r="95" customFormat="false" ht="15" hidden="false" customHeight="false" outlineLevel="0" collapsed="false">
      <c r="A95" s="19" t="n">
        <v>43</v>
      </c>
      <c r="B95" s="10" t="n">
        <f aca="false">B94*(1+$B$15)+$B$22</f>
        <v>11401105.2381133</v>
      </c>
      <c r="D95" s="10" t="n">
        <f aca="false">$B$20</f>
        <v>10080000</v>
      </c>
      <c r="E95" s="19" t="n">
        <f aca="false">IF(B95&gt;=$B$20,1,0)</f>
        <v>1</v>
      </c>
    </row>
    <row r="96" customFormat="false" ht="15" hidden="false" customHeight="false" outlineLevel="0" collapsed="false">
      <c r="A96" s="19" t="n">
        <v>44</v>
      </c>
      <c r="B96" s="10" t="n">
        <f aca="false">B95*(1+$B$15)+$B$22</f>
        <v>12024835.297638</v>
      </c>
      <c r="D96" s="10" t="n">
        <f aca="false">$B$20</f>
        <v>10080000</v>
      </c>
      <c r="E96" s="19" t="n">
        <f aca="false">IF(B96&gt;=$B$20,1,0)</f>
        <v>1</v>
      </c>
    </row>
    <row r="97" customFormat="false" ht="15" hidden="false" customHeight="false" outlineLevel="0" collapsed="false">
      <c r="A97" s="19" t="n">
        <v>45</v>
      </c>
      <c r="B97" s="10" t="n">
        <f aca="false">B96*(1+$B$15)+$B$22</f>
        <v>12678552.3792552</v>
      </c>
      <c r="D97" s="10" t="n">
        <f aca="false">$B$20</f>
        <v>10080000</v>
      </c>
      <c r="E97" s="19" t="n">
        <f aca="false">IF(B97&gt;=$B$20,1,0)</f>
        <v>1</v>
      </c>
    </row>
    <row r="98" customFormat="false" ht="15" hidden="false" customHeight="false" outlineLevel="0" collapsed="false">
      <c r="A98" s="19" t="n">
        <v>46</v>
      </c>
      <c r="B98" s="10" t="n">
        <f aca="false">B97*(1+$B$15)+$B$22</f>
        <v>13363698.1667194</v>
      </c>
      <c r="D98" s="10" t="n">
        <f aca="false">$B$20</f>
        <v>10080000</v>
      </c>
      <c r="E98" s="19" t="n">
        <f aca="false">IF(B98&gt;=$B$20,1,0)</f>
        <v>1</v>
      </c>
    </row>
    <row r="99" customFormat="false" ht="15" hidden="false" customHeight="false" outlineLevel="0" collapsed="false">
      <c r="A99" s="19" t="n">
        <v>47</v>
      </c>
      <c r="B99" s="10" t="n">
        <f aca="false">B98*(1+$B$15)+$B$22</f>
        <v>14081783.655504</v>
      </c>
      <c r="D99" s="10" t="n">
        <f aca="false">$B$20</f>
        <v>10080000</v>
      </c>
      <c r="E99" s="19" t="n">
        <f aca="false">IF(B99&gt;=$B$20,1,0)</f>
        <v>1</v>
      </c>
    </row>
    <row r="100" customFormat="false" ht="15" hidden="false" customHeight="false" outlineLevel="0" collapsed="false">
      <c r="A100" s="19" t="n">
        <v>48</v>
      </c>
      <c r="B100" s="10" t="n">
        <f aca="false">B99*(1+$B$15)+$B$22</f>
        <v>14834392.4850955</v>
      </c>
      <c r="D100" s="10" t="n">
        <f aca="false">$B$20</f>
        <v>10080000</v>
      </c>
      <c r="E100" s="19" t="n">
        <f aca="false">IF(B100&gt;=$B$20,1,0)</f>
        <v>1</v>
      </c>
    </row>
    <row r="101" customFormat="false" ht="15" hidden="false" customHeight="false" outlineLevel="0" collapsed="false">
      <c r="A101" s="19" t="n">
        <v>49</v>
      </c>
      <c r="B101" s="10" t="n">
        <f aca="false">B100*(1+$B$15)+$B$22</f>
        <v>15623184.4314944</v>
      </c>
      <c r="D101" s="10" t="n">
        <f aca="false">$B$20</f>
        <v>10080000</v>
      </c>
      <c r="E101" s="19" t="n">
        <f aca="false">IF(B101&gt;=$B$20,1,0)</f>
        <v>1</v>
      </c>
    </row>
    <row r="102" customFormat="false" ht="15" hidden="false" customHeight="false" outlineLevel="0" collapsed="false">
      <c r="A102" s="19" t="n">
        <v>50</v>
      </c>
      <c r="B102" s="10" t="n">
        <f aca="false">B101*(1+$B$15)+$B$22</f>
        <v>16449899.0676239</v>
      </c>
      <c r="D102" s="10" t="n">
        <f aca="false">$B$20</f>
        <v>10080000</v>
      </c>
      <c r="E102" s="19" t="n">
        <f aca="false">IF(B102&gt;=$B$20,1,0)</f>
        <v>1</v>
      </c>
    </row>
    <row r="104" customFormat="false" ht="15" hidden="false" customHeight="false" outlineLevel="0" collapsed="false">
      <c r="A104" s="4" t="s">
        <v>52</v>
      </c>
      <c r="B104" s="2"/>
      <c r="C104" s="2"/>
      <c r="D104" s="2"/>
      <c r="E104" s="2"/>
    </row>
    <row r="105" customFormat="false" ht="15" hidden="false" customHeight="false" outlineLevel="0" collapsed="false">
      <c r="A105" s="3" t="s">
        <v>53</v>
      </c>
    </row>
    <row r="106" customFormat="false" ht="15" hidden="false" customHeight="false" outlineLevel="0" collapsed="false">
      <c r="A106" s="16" t="s">
        <v>54</v>
      </c>
      <c r="B106" s="16" t="s">
        <v>55</v>
      </c>
      <c r="D106" s="16" t="s">
        <v>56</v>
      </c>
      <c r="E106" s="16" t="s">
        <v>57</v>
      </c>
    </row>
    <row r="107" customFormat="false" ht="15" hidden="false" customHeight="false" outlineLevel="0" collapsed="false">
      <c r="A107" s="19" t="n">
        <v>0</v>
      </c>
      <c r="B107" s="10" t="n">
        <f aca="false">$B$20</f>
        <v>10080000</v>
      </c>
      <c r="D107" s="10" t="n">
        <f aca="false">$B$20</f>
        <v>10080000</v>
      </c>
      <c r="E107" s="10" t="n">
        <f aca="false">B107*MAX($B$16,0)</f>
        <v>242307.692307691</v>
      </c>
    </row>
    <row r="108" customFormat="false" ht="15" hidden="false" customHeight="false" outlineLevel="0" collapsed="false">
      <c r="A108" s="19" t="n">
        <v>1</v>
      </c>
      <c r="B108" s="10" t="n">
        <f aca="false">MAX(B107*(1+$B$16)-$B$19,0)</f>
        <v>9919107.69230769</v>
      </c>
      <c r="D108" s="10" t="n">
        <f aca="false">$B$20</f>
        <v>10080000</v>
      </c>
      <c r="E108" s="10" t="n">
        <f aca="false">B108*MAX($B$16,0)</f>
        <v>238440.088757396</v>
      </c>
    </row>
    <row r="109" customFormat="false" ht="15" hidden="false" customHeight="false" outlineLevel="0" collapsed="false">
      <c r="A109" s="19" t="n">
        <v>2</v>
      </c>
      <c r="B109" s="10" t="n">
        <f aca="false">MAX(B108*(1+$B$16)-$B$19,0)</f>
        <v>9754347.78106509</v>
      </c>
      <c r="D109" s="10" t="n">
        <f aca="false">$B$20</f>
        <v>10080000</v>
      </c>
      <c r="E109" s="10" t="n">
        <f aca="false">B109*MAX($B$16,0)</f>
        <v>234479.51396791</v>
      </c>
    </row>
    <row r="110" customFormat="false" ht="15" hidden="false" customHeight="false" outlineLevel="0" collapsed="false">
      <c r="A110" s="19" t="n">
        <v>3</v>
      </c>
      <c r="B110" s="10" t="n">
        <f aca="false">MAX(B109*(1+$B$16)-$B$19,0)</f>
        <v>9585627.295033</v>
      </c>
      <c r="D110" s="10" t="n">
        <f aca="false">$B$20</f>
        <v>10080000</v>
      </c>
      <c r="E110" s="10" t="n">
        <f aca="false">B110*MAX($B$16,0)</f>
        <v>230423.733053677</v>
      </c>
    </row>
    <row r="111" customFormat="false" ht="15" hidden="false" customHeight="false" outlineLevel="0" collapsed="false">
      <c r="A111" s="19" t="n">
        <v>4</v>
      </c>
      <c r="B111" s="10" t="n">
        <f aca="false">MAX(B110*(1+$B$16)-$B$19,0)</f>
        <v>9412851.02808668</v>
      </c>
      <c r="D111" s="10" t="n">
        <f aca="false">$B$20</f>
        <v>10080000</v>
      </c>
      <c r="E111" s="10" t="n">
        <f aca="false">B111*MAX($B$16,0)</f>
        <v>226270.457405929</v>
      </c>
    </row>
    <row r="112" customFormat="false" ht="15" hidden="false" customHeight="false" outlineLevel="0" collapsed="false">
      <c r="A112" s="19" t="n">
        <v>5</v>
      </c>
      <c r="B112" s="10" t="n">
        <f aca="false">MAX(B111*(1+$B$16)-$B$19,0)</f>
        <v>9235921.4854926</v>
      </c>
      <c r="D112" s="10" t="n">
        <f aca="false">$B$20</f>
        <v>10080000</v>
      </c>
      <c r="E112" s="10" t="n">
        <f aca="false">B112*MAX($B$16,0)</f>
        <v>222017.343401264</v>
      </c>
    </row>
    <row r="113" customFormat="false" ht="15" hidden="false" customHeight="false" outlineLevel="0" collapsed="false">
      <c r="A113" s="19" t="n">
        <v>6</v>
      </c>
      <c r="B113" s="10" t="n">
        <f aca="false">MAX(B112*(1+$B$16)-$B$19,0)</f>
        <v>9054738.82889387</v>
      </c>
      <c r="D113" s="10" t="n">
        <f aca="false">$B$20</f>
        <v>10080000</v>
      </c>
      <c r="E113" s="10" t="n">
        <f aca="false">B113*MAX($B$16,0)</f>
        <v>217661.991079179</v>
      </c>
    </row>
    <row r="114" customFormat="false" ht="15" hidden="false" customHeight="false" outlineLevel="0" collapsed="false">
      <c r="A114" s="19" t="n">
        <v>7</v>
      </c>
      <c r="B114" s="10" t="n">
        <f aca="false">MAX(B113*(1+$B$16)-$B$19,0)</f>
        <v>8869200.81997305</v>
      </c>
      <c r="D114" s="10" t="n">
        <f aca="false">$B$20</f>
        <v>10080000</v>
      </c>
      <c r="E114" s="10" t="n">
        <f aca="false">B114*MAX($B$16,0)</f>
        <v>213201.942787813</v>
      </c>
    </row>
    <row r="115" customFormat="false" ht="15" hidden="false" customHeight="false" outlineLevel="0" collapsed="false">
      <c r="A115" s="19" t="n">
        <v>8</v>
      </c>
      <c r="B115" s="10" t="n">
        <f aca="false">MAX(B114*(1+$B$16)-$B$19,0)</f>
        <v>8679202.76276086</v>
      </c>
      <c r="D115" s="10" t="n">
        <f aca="false">$B$20</f>
        <v>10080000</v>
      </c>
      <c r="E115" s="10" t="n">
        <f aca="false">B115*MAX($B$16,0)</f>
        <v>208634.681797135</v>
      </c>
    </row>
    <row r="116" customFormat="false" ht="15" hidden="false" customHeight="false" outlineLevel="0" collapsed="false">
      <c r="A116" s="19" t="n">
        <v>9</v>
      </c>
      <c r="B116" s="10" t="n">
        <f aca="false">MAX(B115*(1+$B$16)-$B$19,0)</f>
        <v>8484637.444558</v>
      </c>
      <c r="D116" s="10" t="n">
        <f aca="false">$B$20</f>
        <v>10080000</v>
      </c>
      <c r="E116" s="10" t="n">
        <f aca="false">B116*MAX($B$16,0)</f>
        <v>203957.630878797</v>
      </c>
    </row>
    <row r="117" customFormat="false" ht="15" hidden="false" customHeight="false" outlineLevel="0" collapsed="false">
      <c r="A117" s="19" t="n">
        <v>10</v>
      </c>
      <c r="B117" s="10" t="n">
        <f aca="false">MAX(B116*(1+$B$16)-$B$19,0)</f>
        <v>8285395.07543679</v>
      </c>
      <c r="D117" s="10" t="n">
        <f aca="false">$B$20</f>
        <v>10080000</v>
      </c>
      <c r="E117" s="10" t="n">
        <f aca="false">B117*MAX($B$16,0)</f>
        <v>199168.150851845</v>
      </c>
    </row>
    <row r="118" customFormat="false" ht="15" hidden="false" customHeight="false" outlineLevel="0" collapsed="false">
      <c r="A118" s="19" t="n">
        <v>11</v>
      </c>
      <c r="B118" s="10" t="n">
        <f aca="false">MAX(B117*(1+$B$16)-$B$19,0)</f>
        <v>8081363.22628864</v>
      </c>
      <c r="D118" s="10" t="n">
        <f aca="false">$B$20</f>
        <v>10080000</v>
      </c>
      <c r="E118" s="10" t="n">
        <f aca="false">B118*MAX($B$16,0)</f>
        <v>194263.539093476</v>
      </c>
    </row>
    <row r="119" customFormat="false" ht="15" hidden="false" customHeight="false" outlineLevel="0" collapsed="false">
      <c r="A119" s="19" t="n">
        <v>12</v>
      </c>
      <c r="B119" s="10" t="n">
        <f aca="false">MAX(B118*(1+$B$16)-$B$19,0)</f>
        <v>7872426.76538212</v>
      </c>
      <c r="D119" s="10" t="n">
        <f aca="false">$B$20</f>
        <v>10080000</v>
      </c>
      <c r="E119" s="10" t="n">
        <f aca="false">B119*MAX($B$16,0)</f>
        <v>189241.028013992</v>
      </c>
    </row>
    <row r="120" customFormat="false" ht="15" hidden="false" customHeight="false" outlineLevel="0" collapsed="false">
      <c r="A120" s="19" t="n">
        <v>13</v>
      </c>
      <c r="B120" s="10" t="n">
        <f aca="false">MAX(B119*(1+$B$16)-$B$19,0)</f>
        <v>7658467.79339611</v>
      </c>
      <c r="D120" s="10" t="n">
        <f aca="false">$B$20</f>
        <v>10080000</v>
      </c>
      <c r="E120" s="10" t="n">
        <f aca="false">B120*MAX($B$16,0)</f>
        <v>184097.783495098</v>
      </c>
    </row>
    <row r="121" customFormat="false" ht="15" hidden="false" customHeight="false" outlineLevel="0" collapsed="false">
      <c r="A121" s="19" t="n">
        <v>14</v>
      </c>
      <c r="B121" s="10" t="n">
        <f aca="false">MAX(B120*(1+$B$16)-$B$19,0)</f>
        <v>7439365.57689121</v>
      </c>
      <c r="D121" s="10" t="n">
        <f aca="false">$B$20</f>
        <v>10080000</v>
      </c>
      <c r="E121" s="10" t="n">
        <f aca="false">B121*MAX($B$16,0)</f>
        <v>178830.903290653</v>
      </c>
    </row>
    <row r="122" customFormat="false" ht="15" hidden="false" customHeight="false" outlineLevel="0" collapsed="false">
      <c r="A122" s="19" t="n">
        <v>15</v>
      </c>
      <c r="B122" s="10" t="n">
        <f aca="false">MAX(B121*(1+$B$16)-$B$19,0)</f>
        <v>7214996.48018186</v>
      </c>
      <c r="D122" s="10" t="n">
        <f aca="false">$B$20</f>
        <v>10080000</v>
      </c>
      <c r="E122" s="10" t="n">
        <f aca="false">B122*MAX($B$16,0)</f>
        <v>173437.415388986</v>
      </c>
    </row>
    <row r="123" customFormat="false" ht="15" hidden="false" customHeight="false" outlineLevel="0" collapsed="false">
      <c r="A123" s="19" t="n">
        <v>16</v>
      </c>
      <c r="B123" s="10" t="n">
        <f aca="false">MAX(B122*(1+$B$16)-$B$19,0)</f>
        <v>6985233.89557085</v>
      </c>
      <c r="D123" s="10" t="n">
        <f aca="false">$B$20</f>
        <v>10080000</v>
      </c>
      <c r="E123" s="10" t="n">
        <f aca="false">B123*MAX($B$16,0)</f>
        <v>167914.276335837</v>
      </c>
    </row>
    <row r="124" customFormat="false" ht="15" hidden="false" customHeight="false" outlineLevel="0" collapsed="false">
      <c r="A124" s="19" t="n">
        <v>17</v>
      </c>
      <c r="B124" s="10" t="n">
        <f aca="false">MAX(B123*(1+$B$16)-$B$19,0)</f>
        <v>6749948.17190668</v>
      </c>
      <c r="D124" s="10" t="n">
        <f aca="false">$B$20</f>
        <v>10080000</v>
      </c>
      <c r="E124" s="10" t="n">
        <f aca="false">B124*MAX($B$16,0)</f>
        <v>162258.369516987</v>
      </c>
    </row>
    <row r="125" customFormat="false" ht="15" hidden="false" customHeight="false" outlineLevel="0" collapsed="false">
      <c r="A125" s="19" t="n">
        <v>18</v>
      </c>
      <c r="B125" s="10" t="n">
        <f aca="false">MAX(B124*(1+$B$16)-$B$19,0)</f>
        <v>6509006.54142367</v>
      </c>
      <c r="D125" s="10" t="n">
        <f aca="false">$B$20</f>
        <v>10080000</v>
      </c>
      <c r="E125" s="10" t="n">
        <f aca="false">B125*MAX($B$16,0)</f>
        <v>156466.503399607</v>
      </c>
    </row>
    <row r="126" customFormat="false" ht="15" hidden="false" customHeight="false" outlineLevel="0" collapsed="false">
      <c r="A126" s="19" t="n">
        <v>19</v>
      </c>
      <c r="B126" s="10" t="n">
        <f aca="false">MAX(B125*(1+$B$16)-$B$19,0)</f>
        <v>6262273.04482328</v>
      </c>
      <c r="D126" s="10" t="n">
        <f aca="false">$B$20</f>
        <v>10080000</v>
      </c>
      <c r="E126" s="10" t="n">
        <f aca="false">B126*MAX($B$16,0)</f>
        <v>150535.409731328</v>
      </c>
    </row>
    <row r="127" customFormat="false" ht="15" hidden="false" customHeight="false" outlineLevel="0" collapsed="false">
      <c r="A127" s="19" t="n">
        <v>20</v>
      </c>
      <c r="B127" s="10" t="n">
        <f aca="false">MAX(B126*(1+$B$16)-$B$19,0)</f>
        <v>6009608.45455461</v>
      </c>
      <c r="D127" s="10" t="n">
        <f aca="false">$B$20</f>
        <v>10080000</v>
      </c>
      <c r="E127" s="10" t="n">
        <f aca="false">B127*MAX($B$16,0)</f>
        <v>144461.741696024</v>
      </c>
    </row>
    <row r="128" customFormat="false" ht="15" hidden="false" customHeight="false" outlineLevel="0" collapsed="false">
      <c r="A128" s="19" t="n">
        <v>21</v>
      </c>
      <c r="B128" s="10" t="n">
        <f aca="false">MAX(B127*(1+$B$16)-$B$19,0)</f>
        <v>5750870.19625063</v>
      </c>
      <c r="D128" s="10" t="n">
        <f aca="false">$B$20</f>
        <v>10080000</v>
      </c>
      <c r="E128" s="10" t="n">
        <f aca="false">B128*MAX($B$16,0)</f>
        <v>138242.072025255</v>
      </c>
    </row>
    <row r="129" customFormat="false" ht="15" hidden="false" customHeight="false" outlineLevel="0" collapsed="false">
      <c r="A129" s="19" t="n">
        <v>22</v>
      </c>
      <c r="B129" s="10" t="n">
        <f aca="false">MAX(B128*(1+$B$16)-$B$19,0)</f>
        <v>5485912.26827588</v>
      </c>
      <c r="D129" s="10" t="n">
        <f aca="false">$B$20</f>
        <v>10080000</v>
      </c>
      <c r="E129" s="10" t="n">
        <f aca="false">B129*MAX($B$16,0)</f>
        <v>131872.891064324</v>
      </c>
    </row>
    <row r="130" customFormat="false" ht="15" hidden="false" customHeight="false" outlineLevel="0" collapsed="false">
      <c r="A130" s="19" t="n">
        <v>23</v>
      </c>
      <c r="B130" s="10" t="n">
        <f aca="false">MAX(B129*(1+$B$16)-$B$19,0)</f>
        <v>5214585.15934021</v>
      </c>
      <c r="D130" s="10" t="n">
        <f aca="false">$B$20</f>
        <v>10080000</v>
      </c>
      <c r="E130" s="10" t="n">
        <f aca="false">B130*MAX($B$16,0)</f>
        <v>125350.604791831</v>
      </c>
    </row>
    <row r="131" customFormat="false" ht="15" hidden="false" customHeight="false" outlineLevel="0" collapsed="false">
      <c r="A131" s="19" t="n">
        <v>24</v>
      </c>
      <c r="B131" s="10" t="n">
        <f aca="false">MAX(B130*(1+$B$16)-$B$19,0)</f>
        <v>4936735.76413204</v>
      </c>
      <c r="D131" s="10" t="n">
        <f aca="false">$B$20</f>
        <v>10080000</v>
      </c>
      <c r="E131" s="10" t="n">
        <f aca="false">B131*MAX($B$16,0)</f>
        <v>118671.532791635</v>
      </c>
    </row>
    <row r="132" customFormat="false" ht="15" hidden="false" customHeight="false" outlineLevel="0" collapsed="false">
      <c r="A132" s="19" t="n">
        <v>25</v>
      </c>
      <c r="B132" s="10" t="n">
        <f aca="false">MAX(B131*(1+$B$16)-$B$19,0)</f>
        <v>4652207.29692367</v>
      </c>
      <c r="D132" s="10" t="n">
        <f aca="false">$B$20</f>
        <v>10080000</v>
      </c>
      <c r="E132" s="10" t="n">
        <f aca="false">B132*MAX($B$16,0)</f>
        <v>111831.906176049</v>
      </c>
    </row>
    <row r="133" customFormat="false" ht="15" hidden="false" customHeight="false" outlineLevel="0" collapsed="false">
      <c r="A133" s="19" t="n">
        <v>26</v>
      </c>
      <c r="B133" s="10" t="n">
        <f aca="false">MAX(B132*(1+$B$16)-$B$19,0)</f>
        <v>4360839.20309972</v>
      </c>
      <c r="D133" s="10" t="n">
        <f aca="false">$B$20</f>
        <v>10080000</v>
      </c>
      <c r="E133" s="10" t="n">
        <f aca="false">B133*MAX($B$16,0)</f>
        <v>104827.865459128</v>
      </c>
    </row>
    <row r="134" customFormat="false" ht="15" hidden="false" customHeight="false" outlineLevel="0" collapsed="false">
      <c r="A134" s="19" t="n">
        <v>27</v>
      </c>
      <c r="B134" s="10" t="n">
        <f aca="false">MAX(B133*(1+$B$16)-$B$19,0)</f>
        <v>4062467.06855885</v>
      </c>
      <c r="D134" s="10" t="n">
        <f aca="false">$B$20</f>
        <v>10080000</v>
      </c>
      <c r="E134" s="10" t="n">
        <f aca="false">B134*MAX($B$16,0)</f>
        <v>97655.4583788182</v>
      </c>
    </row>
    <row r="135" customFormat="false" ht="15" hidden="false" customHeight="false" outlineLevel="0" collapsed="false">
      <c r="A135" s="19" t="n">
        <v>28</v>
      </c>
      <c r="B135" s="10" t="n">
        <f aca="false">MAX(B134*(1+$B$16)-$B$19,0)</f>
        <v>3756922.52693767</v>
      </c>
      <c r="D135" s="10" t="n">
        <f aca="false">$B$20</f>
        <v>10080000</v>
      </c>
      <c r="E135" s="10" t="n">
        <f aca="false">B135*MAX($B$16,0)</f>
        <v>90310.6376667706</v>
      </c>
    </row>
    <row r="136" customFormat="false" ht="15" hidden="false" customHeight="false" outlineLevel="0" collapsed="false">
      <c r="A136" s="19" t="n">
        <v>29</v>
      </c>
      <c r="B136" s="10" t="n">
        <f aca="false">MAX(B135*(1+$B$16)-$B$19,0)</f>
        <v>3444033.16460444</v>
      </c>
      <c r="D136" s="10" t="n">
        <f aca="false">$B$20</f>
        <v>10080000</v>
      </c>
      <c r="E136" s="10" t="n">
        <f aca="false">B136*MAX($B$16,0)</f>
        <v>82789.2587645295</v>
      </c>
    </row>
    <row r="137" customFormat="false" ht="15" hidden="false" customHeight="false" outlineLevel="0" collapsed="false">
      <c r="A137" s="19" t="n">
        <v>30</v>
      </c>
      <c r="B137" s="10" t="n">
        <f aca="false">MAX(B136*(1+$B$16)-$B$19,0)</f>
        <v>3123622.42336897</v>
      </c>
      <c r="D137" s="10" t="n">
        <f aca="false">$B$20</f>
        <v>10080000</v>
      </c>
      <c r="E137" s="10" t="n">
        <f aca="false">B137*MAX($B$16,0)</f>
        <v>75087.0774848307</v>
      </c>
    </row>
    <row r="138" customFormat="false" ht="15" hidden="false" customHeight="false" outlineLevel="0" collapsed="false">
      <c r="A138" s="19" t="n">
        <v>31</v>
      </c>
      <c r="B138" s="10" t="n">
        <f aca="false">MAX(B137*(1+$B$16)-$B$19,0)</f>
        <v>2795509.5008538</v>
      </c>
      <c r="D138" s="10" t="n">
        <f aca="false">$B$20</f>
        <v>10080000</v>
      </c>
      <c r="E138" s="10" t="n">
        <f aca="false">B138*MAX($B$16,0)</f>
        <v>67199.7476166777</v>
      </c>
    </row>
    <row r="139" customFormat="false" ht="15" hidden="false" customHeight="false" outlineLevel="0" collapsed="false">
      <c r="A139" s="19" t="n">
        <v>32</v>
      </c>
      <c r="B139" s="10" t="n">
        <f aca="false">MAX(B138*(1+$B$16)-$B$19,0)</f>
        <v>2459509.24847048</v>
      </c>
      <c r="D139" s="10" t="n">
        <f aca="false">$B$20</f>
        <v>10080000</v>
      </c>
      <c r="E139" s="10" t="n">
        <f aca="false">B139*MAX($B$16,0)</f>
        <v>59122.8184728478</v>
      </c>
    </row>
    <row r="140" customFormat="false" ht="15" hidden="false" customHeight="false" outlineLevel="0" collapsed="false">
      <c r="A140" s="19" t="n">
        <v>33</v>
      </c>
      <c r="B140" s="10" t="n">
        <f aca="false">MAX(B139*(1+$B$16)-$B$19,0)</f>
        <v>2115432.06694333</v>
      </c>
      <c r="D140" s="10" t="n">
        <f aca="false">$B$20</f>
        <v>10080000</v>
      </c>
      <c r="E140" s="10" t="n">
        <f aca="false">B140*MAX($B$16,0)</f>
        <v>50851.7323784451</v>
      </c>
    </row>
    <row r="141" customFormat="false" ht="15" hidden="false" customHeight="false" outlineLevel="0" collapsed="false">
      <c r="A141" s="19" t="n">
        <v>34</v>
      </c>
      <c r="B141" s="10" t="n">
        <f aca="false">MAX(B140*(1+$B$16)-$B$19,0)</f>
        <v>1763083.79932177</v>
      </c>
      <c r="D141" s="10" t="n">
        <f aca="false">$B$20</f>
        <v>10080000</v>
      </c>
      <c r="E141" s="10" t="n">
        <f aca="false">B141*MAX($B$16,0)</f>
        <v>42381.8220990809</v>
      </c>
    </row>
    <row r="142" customFormat="false" ht="15" hidden="false" customHeight="false" outlineLevel="0" collapsed="false">
      <c r="A142" s="19" t="n">
        <v>35</v>
      </c>
      <c r="B142" s="10" t="n">
        <f aca="false">MAX(B141*(1+$B$16)-$B$19,0)</f>
        <v>1402265.62142085</v>
      </c>
      <c r="D142" s="10" t="n">
        <f aca="false">$B$20</f>
        <v>10080000</v>
      </c>
      <c r="E142" s="10" t="n">
        <f aca="false">B142*MAX($B$16,0)</f>
        <v>33708.3082072319</v>
      </c>
    </row>
    <row r="143" customFormat="false" ht="15" hidden="false" customHeight="false" outlineLevel="0" collapsed="false">
      <c r="A143" s="19" t="n">
        <v>36</v>
      </c>
      <c r="B143" s="10" t="n">
        <f aca="false">MAX(B142*(1+$B$16)-$B$19,0)</f>
        <v>1032773.92962808</v>
      </c>
      <c r="D143" s="10" t="n">
        <f aca="false">$B$20</f>
        <v>10080000</v>
      </c>
      <c r="E143" s="10" t="n">
        <f aca="false">B143*MAX($B$16,0)</f>
        <v>24826.2963852904</v>
      </c>
    </row>
    <row r="144" customFormat="false" ht="15" hidden="false" customHeight="false" outlineLevel="0" collapsed="false">
      <c r="A144" s="19" t="n">
        <v>37</v>
      </c>
      <c r="B144" s="10" t="n">
        <f aca="false">MAX(B143*(1+$B$16)-$B$19,0)</f>
        <v>654400.226013373</v>
      </c>
      <c r="D144" s="10" t="n">
        <f aca="false">$B$20</f>
        <v>10080000</v>
      </c>
      <c r="E144" s="10" t="n">
        <f aca="false">B144*MAX($B$16,0)</f>
        <v>15730.774663783</v>
      </c>
    </row>
    <row r="145" customFormat="false" ht="15" hidden="false" customHeight="false" outlineLevel="0" collapsed="false">
      <c r="A145" s="19" t="n">
        <v>38</v>
      </c>
      <c r="B145" s="10" t="n">
        <f aca="false">MAX(B144*(1+$B$16)-$B$19,0)</f>
        <v>266931.000677156</v>
      </c>
      <c r="D145" s="10" t="n">
        <f aca="false">$B$20</f>
        <v>10080000</v>
      </c>
      <c r="E145" s="10" t="n">
        <f aca="false">B145*MAX($B$16,0)</f>
        <v>6416.61059320084</v>
      </c>
    </row>
    <row r="146" customFormat="false" ht="15" hidden="false" customHeight="false" outlineLevel="0" collapsed="false">
      <c r="A146" s="19" t="n">
        <v>39</v>
      </c>
      <c r="B146" s="10" t="n">
        <f aca="false">MAX(B145*(1+$B$16)-$B$19,0)</f>
        <v>0</v>
      </c>
      <c r="D146" s="10" t="n">
        <f aca="false">$B$20</f>
        <v>10080000</v>
      </c>
      <c r="E146" s="10" t="n">
        <f aca="false">B146*MAX($B$16,0)</f>
        <v>0</v>
      </c>
    </row>
    <row r="147" customFormat="false" ht="15" hidden="false" customHeight="false" outlineLevel="0" collapsed="false">
      <c r="A147" s="19" t="n">
        <v>40</v>
      </c>
      <c r="B147" s="10" t="n">
        <f aca="false">MAX(B146*(1+$B$16)-$B$19,0)</f>
        <v>0</v>
      </c>
      <c r="D147" s="10" t="n">
        <f aca="false">$B$20</f>
        <v>10080000</v>
      </c>
      <c r="E147" s="10" t="n">
        <f aca="false">B147*MAX($B$16,0)</f>
        <v>0</v>
      </c>
    </row>
    <row r="149" customFormat="false" ht="15" hidden="false" customHeight="false" outlineLevel="0" collapsed="false">
      <c r="A149" s="14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2026-07-18T23:21:06Z</dcterms:created>
  <dc:creator>openpyxl</dc:creator>
  <dc:description/>
  <dc:language>en-US</dc:language>
  <cp:lastModifiedBy/>
  <dcterms:modified xsi:type="dcterms:W3CDTF">2026-07-18T23:21:06Z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