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alyz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<sst xmlns="http://schemas.openxmlformats.org/spreadsheetml/2006/main" count="49" uniqueCount="49">
  <si>
    <t xml:space="preserve">Rental Property Analyzer</t>
  </si>
  <si>
    <t xml:space="preserve">Blue cells are inputs (example: a CDMX apartment). Yields are computed on an all-in basis including closing costs.</t>
  </si>
  <si>
    <t xml:space="preserve">THE PROPERTY</t>
  </si>
  <si>
    <t xml:space="preserve">Purchase price</t>
  </si>
  <si>
    <t xml:space="preserve">asking/negotiated price</t>
  </si>
  <si>
    <t xml:space="preserve">Closing costs (ISAI, notario, avalúo, registry)</t>
  </si>
  <si>
    <t xml:space="preserve">typically 5–8% all-in in Mexico; ISAI alone 2–5.7% by state</t>
  </si>
  <si>
    <t xml:space="preserve">Monthly rent</t>
  </si>
  <si>
    <t xml:space="preserve">realistic long-term rent, not the optimistic listing</t>
  </si>
  <si>
    <t xml:space="preserve">Vacancy (% of the year)</t>
  </si>
  <si>
    <t xml:space="preserve">≈ one empty month per year</t>
  </si>
  <si>
    <t xml:space="preserve">Maintenance &amp; repairs (% of rent)</t>
  </si>
  <si>
    <t xml:space="preserve">Management / placement (% of rent)</t>
  </si>
  <si>
    <t xml:space="preserve">one month placement fee ≈ 8% of annual rent</t>
  </si>
  <si>
    <t xml:space="preserve">Predial (annual)</t>
  </si>
  <si>
    <t xml:space="preserve">famously low in Mexico — check your boleta</t>
  </si>
  <si>
    <t xml:space="preserve">Insurance &amp; other fixed (annual)</t>
  </si>
  <si>
    <t xml:space="preserve">UNLEVERED RESULTS (all cash)</t>
  </si>
  <si>
    <t xml:space="preserve">Total cash to buy (price + closing)</t>
  </si>
  <si>
    <t xml:space="preserve">Gross annual rent</t>
  </si>
  <si>
    <t xml:space="preserve">GROSS YIELD (rent ÷ price)</t>
  </si>
  <si>
    <t xml:space="preserve">Mexico avg 5.79%; CDMX 6.77% (Global Property Guide, Q2 2026)</t>
  </si>
  <si>
    <t xml:space="preserve">Effective rent after vacancy</t>
  </si>
  <si>
    <t xml:space="preserve">Operating expenses (maint + mgmt + predial + ins)</t>
  </si>
  <si>
    <t xml:space="preserve">NOI — net operating income</t>
  </si>
  <si>
    <t xml:space="preserve">NET YIELD / CAP RATE (NOI ÷ all-in cost)</t>
  </si>
  <si>
    <t xml:space="preserve">net typically runs 1.5–2 pts below gross (GPG)</t>
  </si>
  <si>
    <t xml:space="preserve">Price-to-rent ratio (years of rent)</t>
  </si>
  <si>
    <t xml:space="preserve">&lt; 15 favors buying; &gt; ~21 favors renting</t>
  </si>
  <si>
    <t xml:space="preserve">WITH A MORTGAGE (leverage)</t>
  </si>
  <si>
    <t xml:space="preserve">Down payment (% of price)</t>
  </si>
  <si>
    <t xml:space="preserve">Annual mortgage rate</t>
  </si>
  <si>
    <t xml:space="preserve">Mexican bank fixed rates ~9.9–11.5% mid-2026</t>
  </si>
  <si>
    <t xml:space="preserve">Term (years)</t>
  </si>
  <si>
    <t xml:space="preserve">Loan amount</t>
  </si>
  <si>
    <t xml:space="preserve">Monthly mortgage payment</t>
  </si>
  <si>
    <t xml:space="preserve">Monthly cash flow (NOI/12 − payment)</t>
  </si>
  <si>
    <t xml:space="preserve">Cash invested (down payment + closing)</t>
  </si>
  <si>
    <t xml:space="preserve">CASH-ON-CASH RETURN</t>
  </si>
  <si>
    <t xml:space="preserve">DSCR (NOI ÷ annual debt service)</t>
  </si>
  <si>
    <t xml:space="preserve">&lt; 1.0 means rent doesn't cover the mortgage</t>
  </si>
  <si>
    <t xml:space="preserve">Leverage check</t>
  </si>
  <si>
    <t xml:space="preserve">negative = loan rate &gt; net yield: financing consumes cash (usual in Mexico at bank rates)</t>
  </si>
  <si>
    <t xml:space="preserve">TAXES — ISR ON RENT (individuals, 'deducción ciega')</t>
  </si>
  <si>
    <t xml:space="preserve">Taxable base (65% of collected rent − predial)</t>
  </si>
  <si>
    <t xml:space="preserve">Your marginal ISR rate (estimate)</t>
  </si>
  <si>
    <t xml:space="preserve">Estimated annual ISR on the rent</t>
  </si>
  <si>
    <t xml:space="preserve">NOI after tax / net yield after tax</t>
  </si>
  <si>
    <t xml:space="preserve">Art. 116 LISR option: deduct a flat 35% of rent with no receipts, plus predial — or itemize real expenses instead. Marginal-rate treatment here is a simplification; monthly provisional payments apply. Not tax advice.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</si>
</sst>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;&quot;($&quot;#,##0\);\-"/>
    <numFmt numFmtId="166" formatCode="0.0%"/>
    <numFmt numFmtId="167" formatCode="0.00%"/>
    <numFmt numFmtId="168" formatCode="0.0"/>
    <numFmt numFmtId="169" formatCode="0"/>
    <numFmt numFmtId="170" formatCode="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595959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5"/>
    <col collapsed="false" customWidth="true" hidden="false" outlineLevel="0" max="3" min="3" style="0" width="4"/>
    <col collapsed="false" customWidth="true" hidden="false" outlineLevel="0" max="4" min="4" style="0" width="46"/>
    <col collapsed="false" customWidth="true" hidden="false" outlineLevel="0" max="5" min="5" style="0" width="14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2500000</v>
      </c>
      <c r="D5" s="7" t="s">
        <v>4</v>
      </c>
    </row>
    <row r="6" customFormat="false" ht="15" hidden="false" customHeight="false" outlineLevel="0" collapsed="false">
      <c r="A6" s="5" t="s">
        <v>5</v>
      </c>
      <c r="B6" s="8" t="n">
        <v>0.06</v>
      </c>
      <c r="D6" s="7" t="s">
        <v>6</v>
      </c>
    </row>
    <row r="7" customFormat="false" ht="15" hidden="false" customHeight="false" outlineLevel="0" collapsed="false">
      <c r="A7" s="5" t="s">
        <v>7</v>
      </c>
      <c r="B7" s="6" t="n">
        <v>14000</v>
      </c>
      <c r="D7" s="7" t="s">
        <v>8</v>
      </c>
    </row>
    <row r="8" customFormat="false" ht="15" hidden="false" customHeight="false" outlineLevel="0" collapsed="false">
      <c r="A8" s="5" t="s">
        <v>9</v>
      </c>
      <c r="B8" s="8" t="n">
        <v>0.08</v>
      </c>
      <c r="D8" s="7" t="s">
        <v>10</v>
      </c>
    </row>
    <row r="9" customFormat="false" ht="15" hidden="false" customHeight="false" outlineLevel="0" collapsed="false">
      <c r="A9" s="5" t="s">
        <v>11</v>
      </c>
      <c r="B9" s="8" t="n">
        <v>0.1</v>
      </c>
    </row>
    <row r="10" customFormat="false" ht="15" hidden="false" customHeight="false" outlineLevel="0" collapsed="false">
      <c r="A10" s="5" t="s">
        <v>12</v>
      </c>
      <c r="B10" s="8" t="n">
        <v>0.08</v>
      </c>
      <c r="D10" s="7" t="s">
        <v>13</v>
      </c>
    </row>
    <row r="11" customFormat="false" ht="15" hidden="false" customHeight="false" outlineLevel="0" collapsed="false">
      <c r="A11" s="5" t="s">
        <v>14</v>
      </c>
      <c r="B11" s="6" t="n">
        <v>3000</v>
      </c>
      <c r="D11" s="7" t="s">
        <v>15</v>
      </c>
    </row>
    <row r="12" customFormat="false" ht="15" hidden="false" customHeight="false" outlineLevel="0" collapsed="false">
      <c r="A12" s="5" t="s">
        <v>16</v>
      </c>
      <c r="B12" s="6" t="n">
        <v>5000</v>
      </c>
    </row>
    <row r="14" customFormat="false" ht="15" hidden="false" customHeight="false" outlineLevel="0" collapsed="false">
      <c r="A14" s="3" t="s">
        <v>17</v>
      </c>
      <c r="B14" s="4"/>
    </row>
    <row r="15" customFormat="false" ht="15" hidden="false" customHeight="false" outlineLevel="0" collapsed="false">
      <c r="A15" s="5" t="s">
        <v>18</v>
      </c>
      <c r="B15" s="9" t="n">
        <f aca="false">$B$5*(1+$B$6)</f>
        <v>2650000</v>
      </c>
    </row>
    <row r="16" customFormat="false" ht="15" hidden="false" customHeight="false" outlineLevel="0" collapsed="false">
      <c r="A16" s="5" t="s">
        <v>19</v>
      </c>
      <c r="B16" s="9" t="n">
        <f aca="false">$B$7*12</f>
        <v>168000</v>
      </c>
    </row>
    <row r="17" customFormat="false" ht="15" hidden="false" customHeight="false" outlineLevel="0" collapsed="false">
      <c r="A17" s="10" t="s">
        <v>20</v>
      </c>
      <c r="B17" s="11" t="n">
        <f aca="false">$B$16/$B$5</f>
        <v>0.0672</v>
      </c>
      <c r="D17" s="7" t="s">
        <v>21</v>
      </c>
    </row>
    <row r="18" customFormat="false" ht="15" hidden="false" customHeight="false" outlineLevel="0" collapsed="false">
      <c r="A18" s="5" t="s">
        <v>22</v>
      </c>
      <c r="B18" s="9" t="n">
        <f aca="false">$B$16*(1-$B$8)</f>
        <v>154560</v>
      </c>
    </row>
    <row r="19" customFormat="false" ht="15" hidden="false" customHeight="false" outlineLevel="0" collapsed="false">
      <c r="A19" s="5" t="s">
        <v>23</v>
      </c>
      <c r="B19" s="9" t="n">
        <f aca="false">$B$18*($B$9+$B$10)+$B$11+$B$12</f>
        <v>35820.8</v>
      </c>
    </row>
    <row r="20" customFormat="false" ht="15" hidden="false" customHeight="false" outlineLevel="0" collapsed="false">
      <c r="A20" s="5" t="s">
        <v>24</v>
      </c>
      <c r="B20" s="9" t="n">
        <f aca="false">$B$18-$B$19</f>
        <v>118739.2</v>
      </c>
    </row>
    <row r="21" customFormat="false" ht="15" hidden="false" customHeight="false" outlineLevel="0" collapsed="false">
      <c r="A21" s="10" t="s">
        <v>25</v>
      </c>
      <c r="B21" s="11" t="n">
        <f aca="false">$B$20/$B$15</f>
        <v>0.0448072452830189</v>
      </c>
      <c r="D21" s="7" t="s">
        <v>26</v>
      </c>
    </row>
    <row r="22" customFormat="false" ht="15" hidden="false" customHeight="false" outlineLevel="0" collapsed="false">
      <c r="A22" s="5" t="s">
        <v>27</v>
      </c>
      <c r="B22" s="12" t="n">
        <f aca="false">$B$5/$B$16</f>
        <v>14.8809523809524</v>
      </c>
      <c r="D22" s="7" t="s">
        <v>28</v>
      </c>
    </row>
    <row r="24" customFormat="false" ht="15" hidden="false" customHeight="false" outlineLevel="0" collapsed="false">
      <c r="A24" s="3" t="s">
        <v>29</v>
      </c>
      <c r="B24" s="4"/>
    </row>
    <row r="25" customFormat="false" ht="15" hidden="false" customHeight="false" outlineLevel="0" collapsed="false">
      <c r="A25" s="5" t="s">
        <v>30</v>
      </c>
      <c r="B25" s="8" t="n">
        <v>0.3</v>
      </c>
    </row>
    <row r="26" customFormat="false" ht="15" hidden="false" customHeight="false" outlineLevel="0" collapsed="false">
      <c r="A26" s="5" t="s">
        <v>31</v>
      </c>
      <c r="B26" s="13" t="n">
        <v>0.105</v>
      </c>
      <c r="D26" s="7" t="s">
        <v>32</v>
      </c>
    </row>
    <row r="27" customFormat="false" ht="15" hidden="false" customHeight="false" outlineLevel="0" collapsed="false">
      <c r="A27" s="5" t="s">
        <v>33</v>
      </c>
      <c r="B27" s="14" t="n">
        <v>20</v>
      </c>
    </row>
    <row r="28" customFormat="false" ht="15" hidden="false" customHeight="false" outlineLevel="0" collapsed="false">
      <c r="A28" s="5" t="s">
        <v>34</v>
      </c>
      <c r="B28" s="9" t="n">
        <f aca="false">$B$5*(1-$B$25)</f>
        <v>1750000</v>
      </c>
    </row>
    <row r="29" customFormat="false" ht="15" hidden="false" customHeight="false" outlineLevel="0" collapsed="false">
      <c r="A29" s="5" t="s">
        <v>35</v>
      </c>
      <c r="B29" s="9" t="n">
        <f aca="false">-PMT($B$26/12,$B$27*12,$B$28)</f>
        <v>17471.6480219662</v>
      </c>
    </row>
    <row r="30" customFormat="false" ht="15" hidden="false" customHeight="false" outlineLevel="0" collapsed="false">
      <c r="A30" s="10" t="s">
        <v>36</v>
      </c>
      <c r="B30" s="15" t="n">
        <f aca="false">$B$20/12-$B$29</f>
        <v>-7576.71468863283</v>
      </c>
    </row>
    <row r="31" customFormat="false" ht="15" hidden="false" customHeight="false" outlineLevel="0" collapsed="false">
      <c r="A31" s="5" t="s">
        <v>37</v>
      </c>
      <c r="B31" s="9" t="n">
        <f aca="false">$B$5*$B$25+$B$5*$B$6</f>
        <v>900000</v>
      </c>
    </row>
    <row r="32" customFormat="false" ht="15" hidden="false" customHeight="false" outlineLevel="0" collapsed="false">
      <c r="A32" s="10" t="s">
        <v>38</v>
      </c>
      <c r="B32" s="11" t="n">
        <f aca="false">$B$30*12/$B$31</f>
        <v>-0.101022862515104</v>
      </c>
    </row>
    <row r="33" customFormat="false" ht="15" hidden="false" customHeight="false" outlineLevel="0" collapsed="false">
      <c r="A33" s="5" t="s">
        <v>39</v>
      </c>
      <c r="B33" s="16" t="n">
        <f aca="false">$B$20/($B$29*12)</f>
        <v>0.56634230044544</v>
      </c>
      <c r="D33" s="7" t="s">
        <v>40</v>
      </c>
    </row>
    <row r="34" customFormat="false" ht="15" hidden="false" customHeight="false" outlineLevel="0" collapsed="false">
      <c r="A34" s="5" t="s">
        <v>41</v>
      </c>
      <c r="B34" s="17" t="str">
        <f aca="false">IF($B$26&gt;$B$20/$B$15,"NEGATIVE","positive")</f>
        <v>NEGATIVE</v>
      </c>
      <c r="D34" s="7" t="s">
        <v>42</v>
      </c>
    </row>
    <row r="36" customFormat="false" ht="15" hidden="false" customHeight="false" outlineLevel="0" collapsed="false">
      <c r="A36" s="3" t="s">
        <v>43</v>
      </c>
      <c r="B36" s="4"/>
    </row>
    <row r="37" customFormat="false" ht="15" hidden="false" customHeight="false" outlineLevel="0" collapsed="false">
      <c r="A37" s="5" t="s">
        <v>44</v>
      </c>
      <c r="B37" s="9" t="n">
        <f aca="false">MAX(0,$B$18*0.65-$B$11)</f>
        <v>97464</v>
      </c>
    </row>
    <row r="38" customFormat="false" ht="15" hidden="false" customHeight="false" outlineLevel="0" collapsed="false">
      <c r="A38" s="5" t="s">
        <v>45</v>
      </c>
      <c r="B38" s="8" t="n">
        <v>0.3</v>
      </c>
    </row>
    <row r="39" customFormat="false" ht="15" hidden="false" customHeight="false" outlineLevel="0" collapsed="false">
      <c r="A39" s="5" t="s">
        <v>46</v>
      </c>
      <c r="B39" s="9" t="n">
        <f aca="false">$B$37*$B$38</f>
        <v>29239.2</v>
      </c>
    </row>
    <row r="40" customFormat="false" ht="15" hidden="false" customHeight="false" outlineLevel="0" collapsed="false">
      <c r="A40" s="10" t="s">
        <v>47</v>
      </c>
      <c r="B40" s="9" t="n">
        <f aca="false">$B$20-$B$39</f>
        <v>89500</v>
      </c>
      <c r="E40" s="11" t="n">
        <f aca="false">($B$20-$B$39)/$B$15</f>
        <v>0.0337735849056604</v>
      </c>
    </row>
    <row r="42" customFormat="false" ht="25.5" hidden="false" customHeight="true" outlineLevel="0" collapsed="false">
      <c r="A42" s="18" t="s">
        <v>48</v>
      </c>
      <c r="B42" s="18"/>
      <c r="C42" s="18"/>
      <c r="D42" s="18"/>
      <c r="E42" s="18"/>
    </row>
  </sheetData>
  <mergeCells count="2">
    <mergeCell ref="A1:E1"/>
    <mergeCell ref="A42:E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2026-07-14T19:48:28Z</dcterms:created>
  <dc:creator>openpyxl</dc:creator>
  <dc:description/>
  <dc:language>en-US</dc:language>
  <cp:lastModifiedBy/>
  <dcterms:modified xsi:type="dcterms:W3CDTF">2026-07-14T19:48:28Z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